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480" windowHeight="11640" activeTab="2"/>
  </bookViews>
  <sheets>
    <sheet name="Setup" sheetId="1" r:id="rId1"/>
    <sheet name="Pursuit Calculator" sheetId="2" r:id="rId2"/>
    <sheet name="Schedule Calculator" sheetId="3" r:id="rId3"/>
  </sheets>
  <definedNames>
    <definedName name="desiredTime" localSheetId="2">'Schedule Calculator'!$E$10</definedName>
    <definedName name="desiredTime">'Pursuit Calculator'!$D$11</definedName>
    <definedName name="EffectiveWheelSize">'Setup'!$E$33</definedName>
    <definedName name="kmFactor">'Setup'!$E$37</definedName>
    <definedName name="pi">'Setup'!$E$38</definedName>
    <definedName name="StandardizationFactor">'Setup'!$E$32</definedName>
    <definedName name="wheelDiameter">'Setup'!$E$20</definedName>
    <definedName name="WheelSize">'Setup'!#REF!</definedName>
  </definedNames>
  <calcPr fullCalcOnLoad="1"/>
</workbook>
</file>

<file path=xl/sharedStrings.xml><?xml version="1.0" encoding="utf-8"?>
<sst xmlns="http://schemas.openxmlformats.org/spreadsheetml/2006/main" count="66" uniqueCount="37">
  <si>
    <t>Cog</t>
  </si>
  <si>
    <t>Distance</t>
  </si>
  <si>
    <t>Diameter in inches:</t>
  </si>
  <si>
    <t>Diameter in millimeters:</t>
  </si>
  <si>
    <t>Gear</t>
  </si>
  <si>
    <t>Ring</t>
  </si>
  <si>
    <t>This software is provided as is and is locked.  Use at your own risk.  FGF does not care if you spin to fast or slow!  If you find and error or know of something that might be good to add, please email Scott@FixedGearFever.com</t>
  </si>
  <si>
    <t>Version</t>
  </si>
  <si>
    <t>RPM</t>
  </si>
  <si>
    <t>Lap:</t>
  </si>
  <si>
    <t>Start Diff</t>
  </si>
  <si>
    <t>Laps:</t>
  </si>
  <si>
    <t>Time</t>
  </si>
  <si>
    <t>Start Lap</t>
  </si>
  <si>
    <t>Avg Lap</t>
  </si>
  <si>
    <t xml:space="preserve">Distance </t>
  </si>
  <si>
    <t>Revs</t>
  </si>
  <si>
    <r>
      <t xml:space="preserve">You can use these field to generate your wheel diameter in inches.  </t>
    </r>
    <r>
      <rPr>
        <b/>
        <sz val="10"/>
        <rFont val="Arial"/>
        <family val="2"/>
      </rPr>
      <t>-</t>
    </r>
    <r>
      <rPr>
        <b/>
        <i/>
        <sz val="10"/>
        <rFont val="Arial"/>
        <family val="2"/>
      </rPr>
      <t>Please note, this table is ONLY for reference!</t>
    </r>
  </si>
  <si>
    <t>Pi</t>
  </si>
  <si>
    <t>KilometerFactor:</t>
  </si>
  <si>
    <t>Wheel Diameter</t>
  </si>
  <si>
    <t xml:space="preserve">This entire spreadsheet is based upon the value you specify below.  This is your wheel diameter.  By default, it is set to 27 inches.  The only box that matters on this page is the Wheel Size.  It is represented in red below.  You can use the metric conversions to get your exact wheel diameter and configure this spreadsheet. </t>
  </si>
  <si>
    <t>Circumference in millimeters:</t>
  </si>
  <si>
    <t>Advanced Options</t>
  </si>
  <si>
    <t>You can use this to 'standardize' your gear charts.  By inserting the size of your wheel and the size of the 'standard wheel' (most likely 27") a factor will be applied to your gear chart.  Your gear chart will then be standardized.  If you do NOT want to use this, set both values to the same number!</t>
  </si>
  <si>
    <t>Standard Wheel Size</t>
  </si>
  <si>
    <t>1.3.6.0.0</t>
  </si>
  <si>
    <t>km/h</t>
  </si>
  <si>
    <t>mph</t>
  </si>
  <si>
    <t>Desired Time:</t>
  </si>
  <si>
    <t>Standardization Factor</t>
  </si>
  <si>
    <t>Effective Wheel Size</t>
  </si>
  <si>
    <t>Your Normal Wheel Size</t>
  </si>
  <si>
    <t>Pursuit Schedule Calculator</t>
  </si>
  <si>
    <t>Pursuit Split Calculator</t>
  </si>
  <si>
    <t>You can use this to generate necessary split times for any pursuit!  Specify distance, lap distance, desired time! And start differential!  Add your gear for RPM information!</t>
  </si>
  <si>
    <t>You can use this to generate your schedule for any pursuit!  Specify distance, lap distance, desired time! And start differential!  Add your gear for RPM information!</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</si>
</sst>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Red]0.00"/>
    <numFmt numFmtId="173" formatCode="0;[Red]0"/>
    <numFmt numFmtId="174" formatCode="0.0"/>
    <numFmt numFmtId="175" formatCode="&quot;Yes&quot;;&quot;Yes&quot;;&quot;No&quot;"/>
    <numFmt numFmtId="176" formatCode="&quot;True&quot;;&quot;True&quot;;&quot;False&quot;"/>
    <numFmt numFmtId="177" formatCode="&quot;On&quot;;&quot;On&quot;;&quot;Off&quot;"/>
    <numFmt numFmtId="178" formatCode="0.00000"/>
  </numFmts>
  <fonts count="20">
    <font>
      <sz val="10"/>
      <name val="Arial"/>
      <family val="0"/>
    </font>
    <font>
      <b/>
      <sz val="10"/>
      <name val="Arial"/>
      <family val="2"/>
    </font>
    <font>
      <u val="single"/>
      <sz val="10"/>
      <color indexed="12"/>
      <name val="Arial"/>
      <family val="0"/>
    </font>
    <font>
      <u val="single"/>
      <sz val="10"/>
      <color indexed="36"/>
      <name val="Arial"/>
      <family val="0"/>
    </font>
    <font>
      <sz val="18"/>
      <color indexed="10"/>
      <name val="Arial"/>
      <family val="2"/>
    </font>
    <font>
      <sz val="10"/>
      <color indexed="10"/>
      <name val="Arial"/>
      <family val="2"/>
    </font>
    <font>
      <sz val="8"/>
      <name val="Arial"/>
      <family val="2"/>
    </font>
    <font>
      <b/>
      <i/>
      <sz val="10"/>
      <name val="Arial"/>
      <family val="2"/>
    </font>
    <font>
      <sz val="10"/>
      <color indexed="12"/>
      <name val="Arial"/>
      <family val="2"/>
    </font>
    <font>
      <b/>
      <sz val="10"/>
      <color indexed="10"/>
      <name val="Arial"/>
      <family val="2"/>
    </font>
    <font>
      <i/>
      <sz val="9"/>
      <name val="Arial"/>
      <family val="2"/>
    </font>
    <font>
      <b/>
      <sz val="10"/>
      <color indexed="12"/>
      <name val="Arial"/>
      <family val="2"/>
    </font>
    <font>
      <sz val="10"/>
      <name val="Verdana"/>
      <family val="2"/>
    </font>
    <font>
      <b/>
      <sz val="10"/>
      <name val="Verdana"/>
      <family val="2"/>
    </font>
    <font>
      <sz val="10"/>
      <color indexed="10"/>
      <name val="Verdana"/>
      <family val="2"/>
    </font>
    <font>
      <i/>
      <sz val="10"/>
      <name val="Verdana"/>
      <family val="2"/>
    </font>
    <font>
      <b/>
      <i/>
      <sz val="10"/>
      <name val="Verdana"/>
      <family val="2"/>
    </font>
    <font>
      <i/>
      <sz val="10"/>
      <name val="Arial"/>
      <family val="0"/>
    </font>
    <font>
      <b/>
      <sz val="10"/>
      <color indexed="9"/>
      <name val="Verdana"/>
      <family val="2"/>
    </font>
    <font>
      <sz val="10"/>
      <color indexed="9"/>
      <name val="Verdana"/>
      <family val="2"/>
    </font>
  </fonts>
  <fills count="3">
    <fill>
      <patternFill/>
    </fill>
    <fill>
      <patternFill patternType="gray125"/>
    </fill>
    <fill>
      <patternFill patternType="solid">
        <fgColor indexed="12"/>
        <bgColor indexed="64"/>
      </patternFill>
    </fill>
  </fills>
  <borders count="26">
    <border>
      <left/>
      <right/>
      <top/>
      <bottom/>
      <diagonal/>
    </border>
    <border>
      <left style="thin"/>
      <right style="thick"/>
      <top style="thin"/>
      <bottom style="thin"/>
    </border>
    <border>
      <left style="thin"/>
      <right style="thick"/>
      <top style="thick"/>
      <bottom style="thin"/>
    </border>
    <border>
      <left style="thick"/>
      <right style="thin"/>
      <top style="thin"/>
      <bottom style="thin"/>
    </border>
    <border>
      <left style="thick"/>
      <right style="thin"/>
      <top style="thin"/>
      <bottom style="thick"/>
    </border>
    <border>
      <left style="thin"/>
      <right style="thick"/>
      <top style="thin"/>
      <bottom style="thick"/>
    </border>
    <border>
      <left style="thick"/>
      <right style="thin"/>
      <top style="thick"/>
      <bottom style="thick"/>
    </border>
    <border>
      <left style="thick"/>
      <right style="thin"/>
      <top style="thick"/>
      <bottom style="thin"/>
    </border>
    <border>
      <left style="thin"/>
      <right style="thick"/>
      <top style="thick"/>
      <bottom style="thick"/>
    </border>
    <border>
      <left style="thick"/>
      <right style="thick"/>
      <top style="thick"/>
      <bottom style="thick"/>
    </border>
    <border>
      <left style="thin"/>
      <right style="thin"/>
      <top>
        <color indexed="63"/>
      </top>
      <bottom style="thin"/>
    </border>
    <border>
      <left style="thin"/>
      <right style="thin"/>
      <top style="thin"/>
      <bottom style="thin"/>
    </border>
    <border>
      <left style="thick"/>
      <right>
        <color indexed="63"/>
      </right>
      <top style="thick"/>
      <bottom style="thick"/>
    </border>
    <border>
      <left>
        <color indexed="63"/>
      </left>
      <right style="thick"/>
      <top style="thick"/>
      <bottom style="thick"/>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color indexed="63"/>
      </top>
      <bottom style="thin"/>
    </border>
    <border>
      <left>
        <color indexed="63"/>
      </left>
      <right style="thick"/>
      <top>
        <color indexed="63"/>
      </top>
      <bottom style="thin"/>
    </border>
    <border>
      <left>
        <color indexed="63"/>
      </left>
      <right>
        <color indexed="63"/>
      </right>
      <top style="thick"/>
      <bottom>
        <color indexed="63"/>
      </bottom>
    </border>
    <border>
      <left>
        <color indexed="63"/>
      </left>
      <right>
        <color indexed="63"/>
      </right>
      <top>
        <color indexed="63"/>
      </top>
      <bottom style="thick"/>
    </border>
    <border>
      <left style="thin"/>
      <right style="thin"/>
      <top style="thin"/>
      <bottom style="thick"/>
    </border>
    <border>
      <left style="thin"/>
      <right style="thin"/>
      <top style="thick"/>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0" fontId="5" fillId="0" borderId="1" xfId="0" applyFont="1" applyBorder="1" applyAlignment="1" applyProtection="1">
      <alignment/>
      <protection locked="0"/>
    </xf>
    <xf numFmtId="0" fontId="11" fillId="0" borderId="1" xfId="0" applyFont="1" applyBorder="1" applyAlignment="1" applyProtection="1">
      <alignment horizontal="center"/>
      <protection/>
    </xf>
    <xf numFmtId="0" fontId="5" fillId="0" borderId="2"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0" fillId="0" borderId="0" xfId="0" applyAlignment="1" applyProtection="1">
      <alignment/>
      <protection/>
    </xf>
    <xf numFmtId="0" fontId="0" fillId="0" borderId="3" xfId="0" applyBorder="1" applyAlignment="1" applyProtection="1">
      <alignment wrapText="1"/>
      <protection/>
    </xf>
    <xf numFmtId="0" fontId="0" fillId="0" borderId="1" xfId="0" applyBorder="1" applyAlignment="1" applyProtection="1">
      <alignment wrapText="1"/>
      <protection/>
    </xf>
    <xf numFmtId="0" fontId="0" fillId="0" borderId="3" xfId="0" applyBorder="1" applyAlignment="1" applyProtection="1">
      <alignment/>
      <protection/>
    </xf>
    <xf numFmtId="0" fontId="0" fillId="0" borderId="1" xfId="0" applyBorder="1" applyAlignment="1" applyProtection="1">
      <alignment/>
      <protection/>
    </xf>
    <xf numFmtId="0" fontId="0" fillId="0" borderId="4" xfId="0" applyBorder="1" applyAlignment="1" applyProtection="1">
      <alignment/>
      <protection/>
    </xf>
    <xf numFmtId="0" fontId="0" fillId="0" borderId="5" xfId="0" applyBorder="1" applyAlignment="1" applyProtection="1">
      <alignment/>
      <protection/>
    </xf>
    <xf numFmtId="0" fontId="1" fillId="0" borderId="6" xfId="0" applyFont="1" applyBorder="1" applyAlignment="1" applyProtection="1">
      <alignment/>
      <protection/>
    </xf>
    <xf numFmtId="0" fontId="8" fillId="0" borderId="0" xfId="0" applyFont="1" applyBorder="1" applyAlignment="1" applyProtection="1">
      <alignment horizontal="center"/>
      <protection/>
    </xf>
    <xf numFmtId="0" fontId="0" fillId="0" borderId="7" xfId="0" applyBorder="1" applyAlignment="1" applyProtection="1">
      <alignment/>
      <protection/>
    </xf>
    <xf numFmtId="0" fontId="8" fillId="0" borderId="5" xfId="0" applyFont="1" applyBorder="1" applyAlignment="1" applyProtection="1">
      <alignment horizontal="center"/>
      <protection/>
    </xf>
    <xf numFmtId="0" fontId="9" fillId="0" borderId="0" xfId="0" applyFont="1" applyBorder="1" applyAlignment="1" applyProtection="1">
      <alignment horizontal="center"/>
      <protection/>
    </xf>
    <xf numFmtId="0" fontId="1" fillId="0" borderId="0" xfId="0" applyFont="1" applyAlignment="1" applyProtection="1">
      <alignment/>
      <protection/>
    </xf>
    <xf numFmtId="0" fontId="0" fillId="0" borderId="0" xfId="0" applyAlignment="1" applyProtection="1">
      <alignment horizontal="center"/>
      <protection/>
    </xf>
    <xf numFmtId="178" fontId="6" fillId="0" borderId="2" xfId="0" applyNumberFormat="1" applyFont="1" applyBorder="1" applyAlignment="1" applyProtection="1">
      <alignment horizontal="center"/>
      <protection/>
    </xf>
    <xf numFmtId="178" fontId="6" fillId="0" borderId="5" xfId="0" applyNumberFormat="1" applyFont="1" applyBorder="1" applyAlignment="1" applyProtection="1">
      <alignment horizontal="center"/>
      <protection/>
    </xf>
    <xf numFmtId="0" fontId="5" fillId="0" borderId="8" xfId="0" applyFont="1" applyBorder="1" applyAlignment="1" applyProtection="1">
      <alignment/>
      <protection locked="0"/>
    </xf>
    <xf numFmtId="0" fontId="12" fillId="0" borderId="0" xfId="0" applyFont="1" applyAlignment="1" applyProtection="1">
      <alignment/>
      <protection/>
    </xf>
    <xf numFmtId="0" fontId="14" fillId="0" borderId="2" xfId="0" applyFont="1" applyBorder="1" applyAlignment="1" applyProtection="1">
      <alignment/>
      <protection locked="0"/>
    </xf>
    <xf numFmtId="0" fontId="12" fillId="0" borderId="7" xfId="0" applyFont="1" applyBorder="1" applyAlignment="1" applyProtection="1">
      <alignment/>
      <protection/>
    </xf>
    <xf numFmtId="0" fontId="14" fillId="0" borderId="1" xfId="0" applyFont="1" applyBorder="1" applyAlignment="1" applyProtection="1">
      <alignment/>
      <protection locked="0"/>
    </xf>
    <xf numFmtId="0" fontId="12" fillId="0" borderId="3" xfId="0" applyFont="1" applyBorder="1" applyAlignment="1" applyProtection="1">
      <alignment/>
      <protection/>
    </xf>
    <xf numFmtId="47" fontId="14" fillId="0" borderId="1" xfId="0" applyNumberFormat="1" applyFont="1" applyBorder="1" applyAlignment="1" applyProtection="1">
      <alignment/>
      <protection locked="0"/>
    </xf>
    <xf numFmtId="0" fontId="12" fillId="0" borderId="1" xfId="0" applyFont="1" applyBorder="1" applyAlignment="1" applyProtection="1">
      <alignment/>
      <protection/>
    </xf>
    <xf numFmtId="2" fontId="12" fillId="0" borderId="1" xfId="0" applyNumberFormat="1" applyFont="1" applyBorder="1" applyAlignment="1" applyProtection="1">
      <alignment/>
      <protection/>
    </xf>
    <xf numFmtId="47" fontId="14" fillId="0" borderId="5" xfId="0" applyNumberFormat="1" applyFont="1" applyBorder="1" applyAlignment="1" applyProtection="1">
      <alignment/>
      <protection locked="0"/>
    </xf>
    <xf numFmtId="0" fontId="12" fillId="0" borderId="4" xfId="0" applyFont="1" applyBorder="1" applyAlignment="1" applyProtection="1">
      <alignment/>
      <protection/>
    </xf>
    <xf numFmtId="0" fontId="12" fillId="0" borderId="5" xfId="0" applyFont="1" applyBorder="1" applyAlignment="1" applyProtection="1">
      <alignment/>
      <protection/>
    </xf>
    <xf numFmtId="0" fontId="12" fillId="0" borderId="0" xfId="0" applyFont="1" applyBorder="1" applyAlignment="1" applyProtection="1">
      <alignment/>
      <protection/>
    </xf>
    <xf numFmtId="47" fontId="13" fillId="0" borderId="2" xfId="0" applyNumberFormat="1" applyFont="1" applyBorder="1" applyAlignment="1" applyProtection="1">
      <alignment/>
      <protection/>
    </xf>
    <xf numFmtId="47" fontId="12" fillId="0" borderId="1" xfId="0" applyNumberFormat="1" applyFont="1" applyBorder="1" applyAlignment="1" applyProtection="1">
      <alignment/>
      <protection/>
    </xf>
    <xf numFmtId="2" fontId="12" fillId="0" borderId="5" xfId="0" applyNumberFormat="1" applyFont="1" applyBorder="1" applyAlignment="1" applyProtection="1">
      <alignment/>
      <protection/>
    </xf>
    <xf numFmtId="1" fontId="12" fillId="0" borderId="0" xfId="0" applyNumberFormat="1" applyFont="1" applyAlignment="1" applyProtection="1">
      <alignment horizontal="center"/>
      <protection/>
    </xf>
    <xf numFmtId="47" fontId="12" fillId="0" borderId="0" xfId="0" applyNumberFormat="1" applyFont="1" applyAlignment="1" applyProtection="1">
      <alignment/>
      <protection/>
    </xf>
    <xf numFmtId="0" fontId="13" fillId="0" borderId="0" xfId="0" applyFont="1" applyAlignment="1" applyProtection="1">
      <alignment/>
      <protection/>
    </xf>
    <xf numFmtId="20" fontId="13" fillId="0" borderId="9" xfId="0" applyNumberFormat="1" applyFont="1" applyBorder="1" applyAlignment="1" applyProtection="1">
      <alignment/>
      <protection/>
    </xf>
    <xf numFmtId="47" fontId="13" fillId="0" borderId="9" xfId="0" applyNumberFormat="1" applyFont="1" applyBorder="1" applyAlignment="1" applyProtection="1">
      <alignment/>
      <protection/>
    </xf>
    <xf numFmtId="0" fontId="12" fillId="0" borderId="10" xfId="0" applyFont="1" applyBorder="1" applyAlignment="1" applyProtection="1">
      <alignment/>
      <protection/>
    </xf>
    <xf numFmtId="47" fontId="12" fillId="0" borderId="10" xfId="0" applyNumberFormat="1" applyFont="1" applyBorder="1" applyAlignment="1" applyProtection="1">
      <alignment/>
      <protection/>
    </xf>
    <xf numFmtId="0" fontId="12" fillId="0" borderId="11" xfId="0" applyFont="1" applyBorder="1" applyAlignment="1" applyProtection="1">
      <alignment/>
      <protection/>
    </xf>
    <xf numFmtId="47" fontId="12" fillId="0" borderId="11" xfId="0" applyNumberFormat="1" applyFont="1" applyBorder="1" applyAlignment="1" applyProtection="1">
      <alignment/>
      <protection/>
    </xf>
    <xf numFmtId="2" fontId="12" fillId="0" borderId="11" xfId="0" applyNumberFormat="1" applyFont="1" applyBorder="1" applyAlignment="1" applyProtection="1">
      <alignment/>
      <protection/>
    </xf>
    <xf numFmtId="47" fontId="18" fillId="2" borderId="9" xfId="0" applyNumberFormat="1" applyFont="1" applyFill="1" applyBorder="1" applyAlignment="1" applyProtection="1">
      <alignment/>
      <protection/>
    </xf>
    <xf numFmtId="47" fontId="19" fillId="2" borderId="10" xfId="0" applyNumberFormat="1" applyFont="1" applyFill="1" applyBorder="1" applyAlignment="1" applyProtection="1">
      <alignment/>
      <protection/>
    </xf>
    <xf numFmtId="47" fontId="19" fillId="2" borderId="11" xfId="0" applyNumberFormat="1" applyFont="1" applyFill="1" applyBorder="1" applyAlignment="1" applyProtection="1">
      <alignment/>
      <protection/>
    </xf>
    <xf numFmtId="2" fontId="19" fillId="2" borderId="11" xfId="0" applyNumberFormat="1" applyFont="1" applyFill="1" applyBorder="1" applyAlignment="1" applyProtection="1">
      <alignment/>
      <protection/>
    </xf>
    <xf numFmtId="0" fontId="9" fillId="0" borderId="12" xfId="0" applyFont="1" applyBorder="1" applyAlignment="1" applyProtection="1">
      <alignment horizontal="center"/>
      <protection/>
    </xf>
    <xf numFmtId="0" fontId="5" fillId="0" borderId="13" xfId="0" applyFont="1" applyBorder="1" applyAlignment="1" applyProtection="1">
      <alignment horizontal="center"/>
      <protection/>
    </xf>
    <xf numFmtId="0" fontId="10" fillId="0" borderId="14" xfId="0" applyFont="1" applyBorder="1" applyAlignment="1" applyProtection="1">
      <alignment wrapText="1"/>
      <protection/>
    </xf>
    <xf numFmtId="0" fontId="10" fillId="0" borderId="15" xfId="0" applyFont="1" applyBorder="1" applyAlignment="1" applyProtection="1">
      <alignment wrapText="1"/>
      <protection/>
    </xf>
    <xf numFmtId="0" fontId="10" fillId="0" borderId="16" xfId="0" applyFont="1" applyBorder="1" applyAlignment="1" applyProtection="1">
      <alignment wrapText="1"/>
      <protection/>
    </xf>
    <xf numFmtId="0" fontId="10" fillId="0" borderId="17" xfId="0" applyFont="1" applyBorder="1" applyAlignment="1" applyProtection="1">
      <alignment wrapText="1"/>
      <protection/>
    </xf>
    <xf numFmtId="0" fontId="10" fillId="0" borderId="18" xfId="0" applyFont="1" applyBorder="1" applyAlignment="1" applyProtection="1">
      <alignment wrapText="1"/>
      <protection/>
    </xf>
    <xf numFmtId="0" fontId="10" fillId="0" borderId="19" xfId="0" applyFont="1" applyBorder="1" applyAlignment="1" applyProtection="1">
      <alignment wrapText="1"/>
      <protection/>
    </xf>
    <xf numFmtId="0" fontId="0" fillId="0" borderId="0" xfId="0" applyAlignment="1">
      <alignment wrapText="1"/>
    </xf>
    <xf numFmtId="0" fontId="0" fillId="0" borderId="0" xfId="0" applyAlignment="1">
      <alignment/>
    </xf>
    <xf numFmtId="0" fontId="4" fillId="0" borderId="0" xfId="0" applyFont="1" applyAlignment="1">
      <alignment horizontal="center" wrapText="1"/>
    </xf>
    <xf numFmtId="0" fontId="0" fillId="0" borderId="14" xfId="0" applyBorder="1" applyAlignment="1" applyProtection="1">
      <alignment wrapText="1"/>
      <protection/>
    </xf>
    <xf numFmtId="0" fontId="0" fillId="0" borderId="15" xfId="0" applyBorder="1" applyAlignment="1" applyProtection="1">
      <alignment wrapText="1"/>
      <protection/>
    </xf>
    <xf numFmtId="0" fontId="0" fillId="0" borderId="16" xfId="0" applyBorder="1" applyAlignment="1" applyProtection="1">
      <alignment wrapText="1"/>
      <protection/>
    </xf>
    <xf numFmtId="0" fontId="0" fillId="0" borderId="17" xfId="0" applyBorder="1" applyAlignment="1" applyProtection="1">
      <alignment wrapText="1"/>
      <protection/>
    </xf>
    <xf numFmtId="0" fontId="0" fillId="0" borderId="20" xfId="0" applyBorder="1" applyAlignment="1" applyProtection="1">
      <alignment wrapText="1"/>
      <protection/>
    </xf>
    <xf numFmtId="0" fontId="0" fillId="0" borderId="21" xfId="0" applyBorder="1" applyAlignment="1" applyProtection="1">
      <alignment wrapText="1"/>
      <protection/>
    </xf>
    <xf numFmtId="0" fontId="13" fillId="0" borderId="0" xfId="0" applyFont="1" applyAlignment="1" applyProtection="1">
      <alignment horizontal="center"/>
      <protection/>
    </xf>
    <xf numFmtId="0" fontId="15" fillId="0" borderId="14" xfId="0" applyFont="1" applyBorder="1" applyAlignment="1" applyProtection="1">
      <alignment horizontal="center" wrapText="1"/>
      <protection/>
    </xf>
    <xf numFmtId="0" fontId="0" fillId="0" borderId="22" xfId="0"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0"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23" xfId="0" applyBorder="1" applyAlignment="1">
      <alignment horizontal="center" wrapText="1"/>
    </xf>
    <xf numFmtId="0" fontId="0" fillId="0" borderId="19" xfId="0" applyBorder="1" applyAlignment="1">
      <alignment horizontal="center" wrapText="1"/>
    </xf>
    <xf numFmtId="0" fontId="12" fillId="0" borderId="4" xfId="0" applyFont="1" applyBorder="1" applyAlignment="1" applyProtection="1">
      <alignment/>
      <protection/>
    </xf>
    <xf numFmtId="0" fontId="12" fillId="0" borderId="24" xfId="0" applyFont="1" applyBorder="1" applyAlignment="1" applyProtection="1">
      <alignment/>
      <protection/>
    </xf>
    <xf numFmtId="0" fontId="12" fillId="0" borderId="7" xfId="0" applyFont="1" applyBorder="1" applyAlignment="1" applyProtection="1">
      <alignment/>
      <protection/>
    </xf>
    <xf numFmtId="0" fontId="12" fillId="0" borderId="25" xfId="0" applyFont="1" applyBorder="1" applyAlignment="1" applyProtection="1">
      <alignment/>
      <protection/>
    </xf>
    <xf numFmtId="0" fontId="12" fillId="0" borderId="3" xfId="0" applyFont="1" applyBorder="1" applyAlignment="1" applyProtection="1">
      <alignment/>
      <protection/>
    </xf>
    <xf numFmtId="0" fontId="12" fillId="0" borderId="11" xfId="0" applyFont="1" applyBorder="1" applyAlignment="1" applyProtection="1">
      <alignment/>
      <protection/>
    </xf>
    <xf numFmtId="0" fontId="16" fillId="0" borderId="22" xfId="0" applyFont="1" applyBorder="1" applyAlignment="1" applyProtection="1">
      <alignment horizontal="center" wrapText="1"/>
      <protection/>
    </xf>
    <xf numFmtId="0" fontId="16" fillId="0" borderId="15" xfId="0" applyFont="1" applyBorder="1" applyAlignment="1" applyProtection="1">
      <alignment horizontal="center" wrapText="1"/>
      <protection/>
    </xf>
    <xf numFmtId="0" fontId="16" fillId="0" borderId="16" xfId="0" applyFont="1" applyBorder="1" applyAlignment="1" applyProtection="1">
      <alignment horizontal="center" wrapText="1"/>
      <protection/>
    </xf>
    <xf numFmtId="0" fontId="16" fillId="0" borderId="0" xfId="0" applyFont="1" applyBorder="1" applyAlignment="1" applyProtection="1">
      <alignment horizontal="center" wrapText="1"/>
      <protection/>
    </xf>
    <xf numFmtId="0" fontId="16" fillId="0" borderId="17" xfId="0" applyFont="1" applyBorder="1" applyAlignment="1" applyProtection="1">
      <alignment horizontal="center" wrapText="1"/>
      <protection/>
    </xf>
    <xf numFmtId="0" fontId="17" fillId="0" borderId="18" xfId="0" applyFont="1" applyBorder="1" applyAlignment="1">
      <alignment horizontal="center" wrapText="1"/>
    </xf>
    <xf numFmtId="0" fontId="17" fillId="0" borderId="23" xfId="0" applyFont="1" applyBorder="1" applyAlignment="1">
      <alignment horizontal="center" wrapText="1"/>
    </xf>
    <xf numFmtId="0" fontId="17" fillId="0" borderId="19" xfId="0"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B1:H40"/>
  <sheetViews>
    <sheetView workbookViewId="0" topLeftCell="A6">
      <selection activeCell="E20" sqref="E20"/>
    </sheetView>
  </sheetViews>
  <sheetFormatPr defaultColWidth="9.140625" defaultRowHeight="12.75"/>
  <cols>
    <col min="2" max="2" width="10.28125" style="0" customWidth="1"/>
    <col min="4" max="4" width="24.57421875" style="0" customWidth="1"/>
    <col min="5" max="5" width="12.7109375" style="0" customWidth="1"/>
  </cols>
  <sheetData>
    <row r="1" spans="2:8" ht="31.5" customHeight="1">
      <c r="B1" s="61" t="s">
        <v>6</v>
      </c>
      <c r="C1" s="61"/>
      <c r="D1" s="61"/>
      <c r="E1" s="61"/>
      <c r="F1" s="61"/>
      <c r="G1" s="61"/>
      <c r="H1" s="61"/>
    </row>
    <row r="2" spans="2:8" ht="31.5" customHeight="1">
      <c r="B2" s="61"/>
      <c r="C2" s="61"/>
      <c r="D2" s="61"/>
      <c r="E2" s="61"/>
      <c r="F2" s="61"/>
      <c r="G2" s="61"/>
      <c r="H2" s="61"/>
    </row>
    <row r="3" spans="2:8" ht="31.5" customHeight="1">
      <c r="B3" s="61"/>
      <c r="C3" s="61"/>
      <c r="D3" s="61"/>
      <c r="E3" s="61"/>
      <c r="F3" s="61"/>
      <c r="G3" s="61"/>
      <c r="H3" s="61"/>
    </row>
    <row r="4" spans="2:8" ht="31.5" customHeight="1">
      <c r="B4" s="61"/>
      <c r="C4" s="61"/>
      <c r="D4" s="61"/>
      <c r="E4" s="61"/>
      <c r="F4" s="61"/>
      <c r="G4" s="61"/>
      <c r="H4" s="61"/>
    </row>
    <row r="6" spans="2:8" ht="12.75">
      <c r="B6" s="59" t="s">
        <v>21</v>
      </c>
      <c r="C6" s="60"/>
      <c r="D6" s="60"/>
      <c r="E6" s="60"/>
      <c r="F6" s="60"/>
      <c r="G6" s="60"/>
      <c r="H6" s="60"/>
    </row>
    <row r="7" spans="2:8" ht="12.75">
      <c r="B7" s="60"/>
      <c r="C7" s="60"/>
      <c r="D7" s="60"/>
      <c r="E7" s="60"/>
      <c r="F7" s="60"/>
      <c r="G7" s="60"/>
      <c r="H7" s="60"/>
    </row>
    <row r="8" spans="2:8" ht="30.75" customHeight="1">
      <c r="B8" s="60"/>
      <c r="C8" s="60"/>
      <c r="D8" s="60"/>
      <c r="E8" s="60"/>
      <c r="F8" s="60"/>
      <c r="G8" s="60"/>
      <c r="H8" s="60"/>
    </row>
    <row r="9" spans="3:7" ht="13.5" thickBot="1">
      <c r="C9" s="5"/>
      <c r="D9" s="5"/>
      <c r="E9" s="5"/>
      <c r="F9" s="5"/>
      <c r="G9" s="5"/>
    </row>
    <row r="10" spans="3:7" ht="13.5" thickTop="1">
      <c r="C10" s="5"/>
      <c r="D10" s="62" t="s">
        <v>17</v>
      </c>
      <c r="E10" s="63"/>
      <c r="F10" s="5"/>
      <c r="G10" s="5"/>
    </row>
    <row r="11" spans="3:7" ht="12.75">
      <c r="C11" s="5"/>
      <c r="D11" s="64"/>
      <c r="E11" s="65"/>
      <c r="F11" s="5"/>
      <c r="G11" s="5"/>
    </row>
    <row r="12" spans="3:7" ht="12.75">
      <c r="C12" s="5"/>
      <c r="D12" s="66"/>
      <c r="E12" s="67"/>
      <c r="F12" s="5"/>
      <c r="G12" s="5"/>
    </row>
    <row r="13" spans="3:7" ht="12.75">
      <c r="C13" s="5"/>
      <c r="D13" s="6"/>
      <c r="E13" s="7"/>
      <c r="F13" s="5"/>
      <c r="G13" s="5"/>
    </row>
    <row r="14" spans="3:7" ht="12.75">
      <c r="C14" s="5"/>
      <c r="D14" s="8" t="s">
        <v>3</v>
      </c>
      <c r="E14" s="1">
        <v>700</v>
      </c>
      <c r="F14" s="5"/>
      <c r="G14" s="5"/>
    </row>
    <row r="15" spans="3:7" ht="12.75">
      <c r="C15" s="5"/>
      <c r="D15" s="8" t="s">
        <v>2</v>
      </c>
      <c r="E15" s="9">
        <f>E14/25.4</f>
        <v>27.559055118110237</v>
      </c>
      <c r="F15" s="5"/>
      <c r="G15" s="5"/>
    </row>
    <row r="16" spans="3:7" ht="12.75">
      <c r="C16" s="5"/>
      <c r="D16" s="8"/>
      <c r="E16" s="9"/>
      <c r="F16" s="5"/>
      <c r="G16" s="5"/>
    </row>
    <row r="17" spans="3:7" ht="12.75">
      <c r="C17" s="5"/>
      <c r="D17" s="8" t="s">
        <v>22</v>
      </c>
      <c r="E17" s="1">
        <v>2100</v>
      </c>
      <c r="F17" s="5"/>
      <c r="G17" s="5"/>
    </row>
    <row r="18" spans="3:7" ht="13.5" thickBot="1">
      <c r="C18" s="5"/>
      <c r="D18" s="10" t="s">
        <v>2</v>
      </c>
      <c r="E18" s="11">
        <f>E17/pi/25.4</f>
        <v>26.31695909468764</v>
      </c>
      <c r="F18" s="5"/>
      <c r="G18" s="5"/>
    </row>
    <row r="19" spans="3:7" ht="14.25" thickBot="1" thickTop="1">
      <c r="C19" s="5"/>
      <c r="D19" s="5"/>
      <c r="E19" s="5"/>
      <c r="F19" s="5"/>
      <c r="G19" s="5"/>
    </row>
    <row r="20" spans="3:7" ht="14.25" thickBot="1" thickTop="1">
      <c r="C20" s="5"/>
      <c r="D20" s="12" t="s">
        <v>20</v>
      </c>
      <c r="E20" s="21">
        <v>27</v>
      </c>
      <c r="F20" s="5"/>
      <c r="G20" s="5"/>
    </row>
    <row r="21" spans="3:7" ht="14.25" thickBot="1" thickTop="1">
      <c r="C21" s="5"/>
      <c r="D21" s="5"/>
      <c r="E21" s="13"/>
      <c r="F21" s="5"/>
      <c r="G21" s="5"/>
    </row>
    <row r="22" spans="3:7" ht="14.25" thickBot="1" thickTop="1">
      <c r="C22" s="5"/>
      <c r="D22" s="51" t="s">
        <v>23</v>
      </c>
      <c r="E22" s="52"/>
      <c r="F22" s="5"/>
      <c r="G22" s="5"/>
    </row>
    <row r="23" spans="3:7" ht="13.5" thickTop="1">
      <c r="C23" s="5"/>
      <c r="D23" s="53" t="s">
        <v>24</v>
      </c>
      <c r="E23" s="54"/>
      <c r="F23" s="5"/>
      <c r="G23" s="5"/>
    </row>
    <row r="24" spans="3:7" ht="12.75">
      <c r="C24" s="5"/>
      <c r="D24" s="55"/>
      <c r="E24" s="56"/>
      <c r="F24" s="5"/>
      <c r="G24" s="5"/>
    </row>
    <row r="25" spans="3:7" ht="12.75">
      <c r="C25" s="5"/>
      <c r="D25" s="55"/>
      <c r="E25" s="56"/>
      <c r="F25" s="5"/>
      <c r="G25" s="5"/>
    </row>
    <row r="26" spans="3:7" ht="12.75">
      <c r="C26" s="5"/>
      <c r="D26" s="55"/>
      <c r="E26" s="56"/>
      <c r="F26" s="5"/>
      <c r="G26" s="5"/>
    </row>
    <row r="27" spans="3:7" ht="12.75">
      <c r="C27" s="5"/>
      <c r="D27" s="55"/>
      <c r="E27" s="56"/>
      <c r="F27" s="5"/>
      <c r="G27" s="5"/>
    </row>
    <row r="28" spans="3:7" ht="12.75">
      <c r="C28" s="5"/>
      <c r="D28" s="55"/>
      <c r="E28" s="56"/>
      <c r="F28" s="5"/>
      <c r="G28" s="5"/>
    </row>
    <row r="29" spans="3:7" ht="13.5" thickBot="1">
      <c r="C29" s="5"/>
      <c r="D29" s="57"/>
      <c r="E29" s="58"/>
      <c r="F29" s="5"/>
      <c r="G29" s="5"/>
    </row>
    <row r="30" spans="3:7" ht="13.5" thickTop="1">
      <c r="C30" s="5"/>
      <c r="D30" s="14" t="s">
        <v>32</v>
      </c>
      <c r="E30" s="3">
        <v>27</v>
      </c>
      <c r="F30" s="5"/>
      <c r="G30" s="5"/>
    </row>
    <row r="31" spans="3:7" ht="12.75">
      <c r="C31" s="5"/>
      <c r="D31" s="8" t="s">
        <v>25</v>
      </c>
      <c r="E31" s="4">
        <v>27</v>
      </c>
      <c r="F31" s="5"/>
      <c r="G31" s="5"/>
    </row>
    <row r="32" spans="3:7" ht="12.75">
      <c r="C32" s="5"/>
      <c r="D32" s="8" t="s">
        <v>30</v>
      </c>
      <c r="E32" s="2">
        <f>E31/E30</f>
        <v>1</v>
      </c>
      <c r="F32" s="5"/>
      <c r="G32" s="5"/>
    </row>
    <row r="33" spans="3:7" ht="13.5" thickBot="1">
      <c r="C33" s="5"/>
      <c r="D33" s="10" t="s">
        <v>31</v>
      </c>
      <c r="E33" s="15">
        <f>wheelDiameter*StandardizationFactor</f>
        <v>27</v>
      </c>
      <c r="F33" s="5"/>
      <c r="G33" s="5"/>
    </row>
    <row r="34" spans="3:7" ht="13.5" thickTop="1">
      <c r="C34" s="5"/>
      <c r="D34" s="5"/>
      <c r="E34" s="16"/>
      <c r="F34" s="5"/>
      <c r="G34" s="5"/>
    </row>
    <row r="35" spans="3:7" ht="12.75">
      <c r="C35" s="5"/>
      <c r="D35" s="17" t="s">
        <v>7</v>
      </c>
      <c r="E35" s="18" t="s">
        <v>26</v>
      </c>
      <c r="F35" s="5"/>
      <c r="G35" s="5"/>
    </row>
    <row r="36" spans="3:7" ht="13.5" thickBot="1">
      <c r="C36" s="5"/>
      <c r="D36" s="5"/>
      <c r="E36" s="5"/>
      <c r="F36" s="5"/>
      <c r="G36" s="5"/>
    </row>
    <row r="37" spans="3:7" ht="13.5" thickTop="1">
      <c r="C37" s="5"/>
      <c r="D37" s="14" t="s">
        <v>19</v>
      </c>
      <c r="E37" s="19">
        <v>0.6213712</v>
      </c>
      <c r="F37" s="5"/>
      <c r="G37" s="5"/>
    </row>
    <row r="38" spans="3:7" ht="13.5" thickBot="1">
      <c r="C38" s="5"/>
      <c r="D38" s="10" t="s">
        <v>18</v>
      </c>
      <c r="E38" s="20">
        <v>3.1415926535</v>
      </c>
      <c r="F38" s="5"/>
      <c r="G38" s="5"/>
    </row>
    <row r="39" spans="3:7" ht="13.5" thickTop="1">
      <c r="C39" s="5"/>
      <c r="D39" s="5"/>
      <c r="E39" s="5"/>
      <c r="F39" s="5"/>
      <c r="G39" s="5"/>
    </row>
    <row r="40" spans="3:7" ht="12.75">
      <c r="C40" s="5"/>
      <c r="D40" s="5"/>
      <c r="E40" s="5"/>
      <c r="F40" s="5"/>
      <c r="G40" s="5"/>
    </row>
  </sheetData>
  <sheetProtection password="9867" sheet="1" objects="1" scenarios="1"/>
  <mergeCells count="5">
    <mergeCell ref="D22:E22"/>
    <mergeCell ref="D23:E29"/>
    <mergeCell ref="B6:H8"/>
    <mergeCell ref="B1:H4"/>
    <mergeCell ref="D10:E12"/>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B1:I35"/>
  <sheetViews>
    <sheetView workbookViewId="0" topLeftCell="A1">
      <selection activeCell="O21" sqref="O21"/>
    </sheetView>
  </sheetViews>
  <sheetFormatPr defaultColWidth="9.140625" defaultRowHeight="12.75"/>
  <cols>
    <col min="1" max="1" width="4.140625" style="22" customWidth="1"/>
    <col min="2" max="2" width="9.8515625" style="22" customWidth="1"/>
    <col min="3" max="10" width="9.140625" style="22" customWidth="1"/>
    <col min="11" max="16" width="9.57421875" style="22" customWidth="1"/>
    <col min="17" max="16384" width="9.140625" style="22" customWidth="1"/>
  </cols>
  <sheetData>
    <row r="1" spans="3:7" ht="12.75">
      <c r="C1" s="68" t="s">
        <v>34</v>
      </c>
      <c r="D1" s="68"/>
      <c r="E1" s="68"/>
      <c r="F1" s="68"/>
      <c r="G1" s="68"/>
    </row>
    <row r="3" spans="2:9" ht="13.5" thickBot="1">
      <c r="B3" s="39"/>
      <c r="C3" s="39"/>
      <c r="D3" s="39"/>
      <c r="E3" s="39"/>
      <c r="F3" s="39"/>
      <c r="G3" s="39"/>
      <c r="H3" s="39"/>
      <c r="I3" s="39"/>
    </row>
    <row r="4" spans="2:9" ht="13.5" customHeight="1" thickTop="1">
      <c r="B4" s="69" t="s">
        <v>35</v>
      </c>
      <c r="C4" s="70"/>
      <c r="D4" s="70"/>
      <c r="E4" s="70"/>
      <c r="F4" s="70"/>
      <c r="G4" s="70"/>
      <c r="H4" s="71"/>
      <c r="I4" s="39"/>
    </row>
    <row r="5" spans="2:9" ht="12.75">
      <c r="B5" s="72"/>
      <c r="C5" s="73"/>
      <c r="D5" s="73"/>
      <c r="E5" s="73"/>
      <c r="F5" s="73"/>
      <c r="G5" s="73"/>
      <c r="H5" s="74"/>
      <c r="I5" s="39"/>
    </row>
    <row r="6" spans="2:9" ht="13.5" thickBot="1">
      <c r="B6" s="75"/>
      <c r="C6" s="76"/>
      <c r="D6" s="76"/>
      <c r="E6" s="76"/>
      <c r="F6" s="76"/>
      <c r="G6" s="76"/>
      <c r="H6" s="77"/>
      <c r="I6" s="39"/>
    </row>
    <row r="7" ht="13.5" thickTop="1"/>
    <row r="8" ht="13.5" thickBot="1"/>
    <row r="9" spans="2:7" ht="13.5" thickTop="1">
      <c r="B9" s="80" t="s">
        <v>1</v>
      </c>
      <c r="C9" s="81"/>
      <c r="D9" s="23">
        <v>3000</v>
      </c>
      <c r="F9" s="24" t="s">
        <v>5</v>
      </c>
      <c r="G9" s="23">
        <v>48</v>
      </c>
    </row>
    <row r="10" spans="2:7" ht="12.75">
      <c r="B10" s="82" t="s">
        <v>9</v>
      </c>
      <c r="C10" s="83"/>
      <c r="D10" s="25">
        <v>250</v>
      </c>
      <c r="F10" s="26" t="s">
        <v>0</v>
      </c>
      <c r="G10" s="25">
        <v>14</v>
      </c>
    </row>
    <row r="11" spans="2:7" ht="12.75">
      <c r="B11" s="82" t="s">
        <v>29</v>
      </c>
      <c r="C11" s="83"/>
      <c r="D11" s="27">
        <v>0.0026620370370370374</v>
      </c>
      <c r="F11" s="26" t="s">
        <v>4</v>
      </c>
      <c r="G11" s="28">
        <f>G9/G10*EffectiveWheelSize</f>
        <v>92.57142857142857</v>
      </c>
    </row>
    <row r="12" spans="2:7" ht="12.75">
      <c r="B12" s="82" t="s">
        <v>11</v>
      </c>
      <c r="C12" s="83"/>
      <c r="D12" s="29">
        <f>D9/D10</f>
        <v>12</v>
      </c>
      <c r="F12" s="26" t="s">
        <v>15</v>
      </c>
      <c r="G12" s="29">
        <f>G11*pi</f>
        <v>290.821719924</v>
      </c>
    </row>
    <row r="13" spans="2:7" ht="13.5" thickBot="1">
      <c r="B13" s="78" t="s">
        <v>10</v>
      </c>
      <c r="C13" s="79"/>
      <c r="D13" s="30">
        <v>5.7870370370370366E-05</v>
      </c>
      <c r="F13" s="31" t="s">
        <v>16</v>
      </c>
      <c r="G13" s="32">
        <f>D9/G12/0.0254</f>
        <v>406.12591195505627</v>
      </c>
    </row>
    <row r="14" spans="6:7" ht="13.5" thickTop="1">
      <c r="F14" s="33"/>
      <c r="G14" s="33"/>
    </row>
    <row r="15" ht="13.5" thickBot="1"/>
    <row r="16" spans="2:8" ht="14.25" thickBot="1" thickTop="1">
      <c r="B16" s="40"/>
      <c r="C16" s="41">
        <f>D16-TIMEVALUE("00:00:05")</f>
        <v>0.0023148148148148147</v>
      </c>
      <c r="D16" s="41">
        <f>E16-TIMEVALUE("00:00:05")</f>
        <v>0.002372685185185185</v>
      </c>
      <c r="E16" s="41">
        <f>F16-TIMEVALUE("00:00:05")</f>
        <v>0.0024305555555555556</v>
      </c>
      <c r="F16" s="41">
        <f>G16-TIMEVALUE("00:00:05")</f>
        <v>0.002488425925925926</v>
      </c>
      <c r="G16" s="41">
        <f>H16-TIMEVALUE("00:00:05")</f>
        <v>0.0025462962962962965</v>
      </c>
      <c r="H16" s="41">
        <f>C23-TIMEVALUE("00:00:05")</f>
        <v>0.002604166666666667</v>
      </c>
    </row>
    <row r="17" spans="2:8" ht="13.5" thickTop="1">
      <c r="B17" s="42" t="s">
        <v>13</v>
      </c>
      <c r="C17" s="43">
        <f aca="true" t="shared" si="0" ref="C17:H17">C18+$D$13</f>
        <v>0.00024594907407407405</v>
      </c>
      <c r="D17" s="43">
        <f t="shared" si="0"/>
        <v>0.00025077160493827157</v>
      </c>
      <c r="E17" s="43">
        <f t="shared" si="0"/>
        <v>0.00025559413580246914</v>
      </c>
      <c r="F17" s="43">
        <f t="shared" si="0"/>
        <v>0.00026041666666666666</v>
      </c>
      <c r="G17" s="43">
        <f t="shared" si="0"/>
        <v>0.0002652391975308642</v>
      </c>
      <c r="H17" s="43">
        <f t="shared" si="0"/>
        <v>0.00027006172839506176</v>
      </c>
    </row>
    <row r="18" spans="2:8" ht="12.75">
      <c r="B18" s="44" t="s">
        <v>14</v>
      </c>
      <c r="C18" s="45">
        <f aca="true" t="shared" si="1" ref="C18:H18">(C16-$D$13)/$D$12</f>
        <v>0.00018807870370370368</v>
      </c>
      <c r="D18" s="45">
        <f t="shared" si="1"/>
        <v>0.00019290123456790122</v>
      </c>
      <c r="E18" s="45">
        <f t="shared" si="1"/>
        <v>0.00019772376543209877</v>
      </c>
      <c r="F18" s="45">
        <f t="shared" si="1"/>
        <v>0.0002025462962962963</v>
      </c>
      <c r="G18" s="45">
        <f t="shared" si="1"/>
        <v>0.00020736882716049384</v>
      </c>
      <c r="H18" s="45">
        <f t="shared" si="1"/>
        <v>0.00021219135802469138</v>
      </c>
    </row>
    <row r="19" spans="2:8" ht="12.75">
      <c r="B19" s="44" t="s">
        <v>8</v>
      </c>
      <c r="C19" s="46">
        <f aca="true" t="shared" si="2" ref="C19:H19">$G$13/C16/1440</f>
        <v>121.83777358651687</v>
      </c>
      <c r="D19" s="46">
        <f t="shared" si="2"/>
        <v>118.86612057221159</v>
      </c>
      <c r="E19" s="46">
        <f t="shared" si="2"/>
        <v>116.03597484430179</v>
      </c>
      <c r="F19" s="46">
        <f t="shared" si="2"/>
        <v>113.33746380141105</v>
      </c>
      <c r="G19" s="46">
        <f t="shared" si="2"/>
        <v>110.76161235137897</v>
      </c>
      <c r="H19" s="46">
        <f t="shared" si="2"/>
        <v>108.30024318801499</v>
      </c>
    </row>
    <row r="20" spans="2:8" ht="12.75">
      <c r="B20" s="44" t="s">
        <v>27</v>
      </c>
      <c r="C20" s="46">
        <f aca="true" t="shared" si="3" ref="C20:H20">60/C16*$D$9/1000/1440</f>
        <v>54</v>
      </c>
      <c r="D20" s="46">
        <f t="shared" si="3"/>
        <v>52.6829268292683</v>
      </c>
      <c r="E20" s="46">
        <f t="shared" si="3"/>
        <v>51.42857142857144</v>
      </c>
      <c r="F20" s="46">
        <f t="shared" si="3"/>
        <v>50.23255813953488</v>
      </c>
      <c r="G20" s="46">
        <f t="shared" si="3"/>
        <v>49.09090909090908</v>
      </c>
      <c r="H20" s="46">
        <f t="shared" si="3"/>
        <v>47.99999999999999</v>
      </c>
    </row>
    <row r="21" spans="2:8" ht="12.75">
      <c r="B21" s="44" t="s">
        <v>28</v>
      </c>
      <c r="C21" s="46">
        <f aca="true" t="shared" si="4" ref="C21:H21">C20*kmFactor</f>
        <v>33.5540448</v>
      </c>
      <c r="D21" s="46">
        <f t="shared" si="4"/>
        <v>32.735653463414636</v>
      </c>
      <c r="E21" s="46">
        <f t="shared" si="4"/>
        <v>31.956233142857148</v>
      </c>
      <c r="F21" s="46">
        <f t="shared" si="4"/>
        <v>31.213064930232555</v>
      </c>
      <c r="G21" s="46">
        <f t="shared" si="4"/>
        <v>30.503677090909083</v>
      </c>
      <c r="H21" s="46">
        <f t="shared" si="4"/>
        <v>29.825817599999997</v>
      </c>
    </row>
    <row r="22" ht="13.5" thickBot="1"/>
    <row r="23" spans="2:8" ht="14.25" thickBot="1" thickTop="1">
      <c r="B23" s="40"/>
      <c r="C23" s="47">
        <f>desiredTime</f>
        <v>0.0026620370370370374</v>
      </c>
      <c r="D23" s="41">
        <f>C23+TIMEVALUE("00:00:05")</f>
        <v>0.002719907407407408</v>
      </c>
      <c r="E23" s="41">
        <f>D23+TIMEVALUE("00:00:05")</f>
        <v>0.0027777777777777783</v>
      </c>
      <c r="F23" s="41">
        <f>E23+TIMEVALUE("00:00:05")</f>
        <v>0.0028356481481481488</v>
      </c>
      <c r="G23" s="41">
        <f>F23+TIMEVALUE("00:00:05")</f>
        <v>0.0028935185185185192</v>
      </c>
      <c r="H23" s="41">
        <f>G23+TIMEVALUE("00:00:05")</f>
        <v>0.0029513888888888897</v>
      </c>
    </row>
    <row r="24" spans="2:8" ht="13.5" thickTop="1">
      <c r="B24" s="42" t="s">
        <v>13</v>
      </c>
      <c r="C24" s="48">
        <f aca="true" t="shared" si="5" ref="C24:H24">C25+$D$13</f>
        <v>0.0002748842592592593</v>
      </c>
      <c r="D24" s="43">
        <f t="shared" si="5"/>
        <v>0.0002797067901234568</v>
      </c>
      <c r="E24" s="43">
        <f t="shared" si="5"/>
        <v>0.00028452932098765437</v>
      </c>
      <c r="F24" s="43">
        <f t="shared" si="5"/>
        <v>0.0002893518518518519</v>
      </c>
      <c r="G24" s="43">
        <f t="shared" si="5"/>
        <v>0.0002941743827160494</v>
      </c>
      <c r="H24" s="43">
        <f t="shared" si="5"/>
        <v>0.000298996913580247</v>
      </c>
    </row>
    <row r="25" spans="2:8" ht="12.75">
      <c r="B25" s="44" t="s">
        <v>14</v>
      </c>
      <c r="C25" s="49">
        <f aca="true" t="shared" si="6" ref="C25:H25">(C23-$D$13)/$D$12</f>
        <v>0.0002170138888888889</v>
      </c>
      <c r="D25" s="45">
        <f t="shared" si="6"/>
        <v>0.00022183641975308645</v>
      </c>
      <c r="E25" s="45">
        <f t="shared" si="6"/>
        <v>0.000226658950617284</v>
      </c>
      <c r="F25" s="45">
        <f t="shared" si="6"/>
        <v>0.00023148148148148152</v>
      </c>
      <c r="G25" s="45">
        <f t="shared" si="6"/>
        <v>0.00023630401234567906</v>
      </c>
      <c r="H25" s="45">
        <f t="shared" si="6"/>
        <v>0.0002411265432098766</v>
      </c>
    </row>
    <row r="26" spans="2:8" ht="12.75">
      <c r="B26" s="44" t="s">
        <v>8</v>
      </c>
      <c r="C26" s="50">
        <f aca="true" t="shared" si="7" ref="C26:H26">$G$13/C23/1440</f>
        <v>105.94589007523206</v>
      </c>
      <c r="D26" s="46">
        <f t="shared" si="7"/>
        <v>103.69172220129094</v>
      </c>
      <c r="E26" s="46">
        <f t="shared" si="7"/>
        <v>101.53147798876404</v>
      </c>
      <c r="F26" s="46">
        <f t="shared" si="7"/>
        <v>99.4594070094015</v>
      </c>
      <c r="G26" s="46">
        <f t="shared" si="7"/>
        <v>97.47021886921348</v>
      </c>
      <c r="H26" s="46">
        <f t="shared" si="7"/>
        <v>95.55903810707204</v>
      </c>
    </row>
    <row r="27" spans="2:8" ht="12.75">
      <c r="B27" s="44" t="s">
        <v>27</v>
      </c>
      <c r="C27" s="50">
        <f aca="true" t="shared" si="8" ref="C27:H27">60/C23*$D$9/1000/1440</f>
        <v>46.95652173913042</v>
      </c>
      <c r="D27" s="46">
        <f t="shared" si="8"/>
        <v>45.957446808510625</v>
      </c>
      <c r="E27" s="46">
        <f t="shared" si="8"/>
        <v>44.99999999999999</v>
      </c>
      <c r="F27" s="46">
        <f t="shared" si="8"/>
        <v>44.08163265306121</v>
      </c>
      <c r="G27" s="46">
        <f t="shared" si="8"/>
        <v>43.199999999999996</v>
      </c>
      <c r="H27" s="46">
        <f t="shared" si="8"/>
        <v>42.35294117647057</v>
      </c>
    </row>
    <row r="28" spans="2:8" ht="12.75">
      <c r="B28" s="44" t="s">
        <v>28</v>
      </c>
      <c r="C28" s="50">
        <f aca="true" t="shared" si="9" ref="C28:H28">C27*kmFactor</f>
        <v>29.17743026086956</v>
      </c>
      <c r="D28" s="46">
        <f t="shared" si="9"/>
        <v>28.556633872340417</v>
      </c>
      <c r="E28" s="46">
        <f t="shared" si="9"/>
        <v>27.961703999999997</v>
      </c>
      <c r="F28" s="46">
        <f t="shared" si="9"/>
        <v>27.39105697959183</v>
      </c>
      <c r="G28" s="46">
        <f t="shared" si="9"/>
        <v>26.84323584</v>
      </c>
      <c r="H28" s="46">
        <f t="shared" si="9"/>
        <v>26.316897882352933</v>
      </c>
    </row>
    <row r="29" ht="13.5" thickBot="1"/>
    <row r="30" spans="2:8" ht="14.25" thickBot="1" thickTop="1">
      <c r="B30" s="40"/>
      <c r="C30" s="41">
        <f>H23+TIMEVALUE("00:00:05")</f>
        <v>0.00300925925925926</v>
      </c>
      <c r="D30" s="41">
        <f>C30+TIMEVALUE("00:00:05")</f>
        <v>0.0030671296296296306</v>
      </c>
      <c r="E30" s="41">
        <f>D30+TIMEVALUE("00:00:05")</f>
        <v>0.003125000000000001</v>
      </c>
      <c r="F30" s="41">
        <f>E30+TIMEVALUE("00:00:05")</f>
        <v>0.0031828703703703715</v>
      </c>
      <c r="G30" s="41">
        <f>F30+TIMEVALUE("00:00:05")</f>
        <v>0.003240740740740742</v>
      </c>
      <c r="H30" s="41">
        <f>G30+TIMEVALUE("00:00:05")</f>
        <v>0.0032986111111111124</v>
      </c>
    </row>
    <row r="31" spans="2:8" ht="13.5" thickTop="1">
      <c r="B31" s="42" t="s">
        <v>13</v>
      </c>
      <c r="C31" s="43">
        <f aca="true" t="shared" si="10" ref="C31:H31">C32+$D$13</f>
        <v>0.0003038194444444445</v>
      </c>
      <c r="D31" s="43">
        <f t="shared" si="10"/>
        <v>0.000308641975308642</v>
      </c>
      <c r="E31" s="43">
        <f t="shared" si="10"/>
        <v>0.00031346450617283954</v>
      </c>
      <c r="F31" s="43">
        <f t="shared" si="10"/>
        <v>0.0003182870370370371</v>
      </c>
      <c r="G31" s="43">
        <f t="shared" si="10"/>
        <v>0.00032310956790123464</v>
      </c>
      <c r="H31" s="43">
        <f t="shared" si="10"/>
        <v>0.00032793209876543216</v>
      </c>
    </row>
    <row r="32" spans="2:8" ht="12.75">
      <c r="B32" s="44" t="s">
        <v>14</v>
      </c>
      <c r="C32" s="45">
        <f aca="true" t="shared" si="11" ref="C32:H32">(C30-$D$13)/$D$12</f>
        <v>0.00024594907407407416</v>
      </c>
      <c r="D32" s="45">
        <f t="shared" si="11"/>
        <v>0.0002507716049382717</v>
      </c>
      <c r="E32" s="45">
        <f t="shared" si="11"/>
        <v>0.0002555941358024692</v>
      </c>
      <c r="F32" s="45">
        <f t="shared" si="11"/>
        <v>0.00026041666666666677</v>
      </c>
      <c r="G32" s="45">
        <f t="shared" si="11"/>
        <v>0.0002652391975308643</v>
      </c>
      <c r="H32" s="45">
        <f t="shared" si="11"/>
        <v>0.0002700617283950618</v>
      </c>
    </row>
    <row r="33" spans="2:8" ht="12.75">
      <c r="B33" s="44" t="s">
        <v>8</v>
      </c>
      <c r="C33" s="46">
        <f aca="true" t="shared" si="12" ref="C33:H33">$G$13/C30/1440</f>
        <v>93.72136429732065</v>
      </c>
      <c r="D33" s="46">
        <f t="shared" si="12"/>
        <v>91.95303666906932</v>
      </c>
      <c r="E33" s="46">
        <f t="shared" si="12"/>
        <v>90.25020265667915</v>
      </c>
      <c r="F33" s="46">
        <f t="shared" si="12"/>
        <v>88.60928988110315</v>
      </c>
      <c r="G33" s="46">
        <f t="shared" si="12"/>
        <v>87.02698113322631</v>
      </c>
      <c r="H33" s="46">
        <f t="shared" si="12"/>
        <v>85.50019199053813</v>
      </c>
    </row>
    <row r="34" spans="2:8" ht="12.75">
      <c r="B34" s="44" t="s">
        <v>27</v>
      </c>
      <c r="C34" s="46">
        <f aca="true" t="shared" si="13" ref="C34:H34">60/C30*$D$9/1000/1440</f>
        <v>41.538461538461526</v>
      </c>
      <c r="D34" s="46">
        <f t="shared" si="13"/>
        <v>40.75471698113206</v>
      </c>
      <c r="E34" s="46">
        <f t="shared" si="13"/>
        <v>39.999999999999986</v>
      </c>
      <c r="F34" s="46">
        <f t="shared" si="13"/>
        <v>39.27272727272726</v>
      </c>
      <c r="G34" s="46">
        <f t="shared" si="13"/>
        <v>38.571428571428555</v>
      </c>
      <c r="H34" s="46">
        <f t="shared" si="13"/>
        <v>37.894736842105246</v>
      </c>
    </row>
    <row r="35" spans="2:8" ht="12.75">
      <c r="B35" s="44" t="s">
        <v>28</v>
      </c>
      <c r="C35" s="46">
        <f aca="true" t="shared" si="14" ref="C35:H35">C34*kmFactor</f>
        <v>25.810803692307687</v>
      </c>
      <c r="D35" s="46">
        <f t="shared" si="14"/>
        <v>25.323807396226407</v>
      </c>
      <c r="E35" s="46">
        <f t="shared" si="14"/>
        <v>24.854847999999993</v>
      </c>
      <c r="F35" s="46">
        <f t="shared" si="14"/>
        <v>24.402941672727266</v>
      </c>
      <c r="G35" s="46">
        <f t="shared" si="14"/>
        <v>23.967174857142847</v>
      </c>
      <c r="H35" s="46">
        <f t="shared" si="14"/>
        <v>23.546698105263147</v>
      </c>
    </row>
  </sheetData>
  <sheetProtection password="9867" sheet="1" objects="1" scenarios="1"/>
  <mergeCells count="7">
    <mergeCell ref="C1:G1"/>
    <mergeCell ref="B4:H6"/>
    <mergeCell ref="B13:C13"/>
    <mergeCell ref="B9:C9"/>
    <mergeCell ref="B10:C10"/>
    <mergeCell ref="B11:C11"/>
    <mergeCell ref="B12:C1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2:I58"/>
  <sheetViews>
    <sheetView tabSelected="1" workbookViewId="0" topLeftCell="A1">
      <selection activeCell="M22" sqref="M22"/>
    </sheetView>
  </sheetViews>
  <sheetFormatPr defaultColWidth="9.140625" defaultRowHeight="12.75"/>
  <cols>
    <col min="1" max="1" width="3.140625" style="22" customWidth="1"/>
    <col min="2" max="5" width="9.140625" style="22" customWidth="1"/>
    <col min="6" max="6" width="10.00390625" style="22" bestFit="1" customWidth="1"/>
    <col min="7" max="11" width="9.140625" style="22" customWidth="1"/>
    <col min="12" max="17" width="9.57421875" style="22" customWidth="1"/>
    <col min="18" max="16384" width="9.140625" style="22" customWidth="1"/>
  </cols>
  <sheetData>
    <row r="2" spans="2:9" ht="12.75">
      <c r="B2" s="68" t="s">
        <v>33</v>
      </c>
      <c r="C2" s="68"/>
      <c r="D2" s="68"/>
      <c r="E2" s="68"/>
      <c r="F2" s="68"/>
      <c r="G2" s="68"/>
      <c r="H2" s="68"/>
      <c r="I2" s="68"/>
    </row>
    <row r="3" spans="2:9" ht="13.5" thickBot="1">
      <c r="B3" s="39"/>
      <c r="C3" s="39"/>
      <c r="D3" s="39"/>
      <c r="E3" s="39"/>
      <c r="F3" s="39"/>
      <c r="G3" s="39"/>
      <c r="H3" s="39"/>
      <c r="I3" s="39"/>
    </row>
    <row r="4" spans="2:9" ht="13.5" thickTop="1">
      <c r="B4" s="39"/>
      <c r="C4" s="69" t="s">
        <v>36</v>
      </c>
      <c r="D4" s="84"/>
      <c r="E4" s="84"/>
      <c r="F4" s="84"/>
      <c r="G4" s="84"/>
      <c r="H4" s="85"/>
      <c r="I4" s="39"/>
    </row>
    <row r="5" spans="2:9" ht="12.75">
      <c r="B5" s="39"/>
      <c r="C5" s="86"/>
      <c r="D5" s="87"/>
      <c r="E5" s="87"/>
      <c r="F5" s="87"/>
      <c r="G5" s="87"/>
      <c r="H5" s="88"/>
      <c r="I5" s="39"/>
    </row>
    <row r="6" spans="2:9" ht="13.5" thickBot="1">
      <c r="B6" s="39"/>
      <c r="C6" s="89"/>
      <c r="D6" s="90"/>
      <c r="E6" s="90"/>
      <c r="F6" s="90"/>
      <c r="G6" s="90"/>
      <c r="H6" s="91"/>
      <c r="I6" s="39"/>
    </row>
    <row r="7" ht="14.25" thickBot="1" thickTop="1"/>
    <row r="8" spans="3:8" ht="13.5" thickTop="1">
      <c r="C8" s="80" t="s">
        <v>1</v>
      </c>
      <c r="D8" s="81"/>
      <c r="E8" s="23">
        <v>3000</v>
      </c>
      <c r="G8" s="24" t="s">
        <v>5</v>
      </c>
      <c r="H8" s="23">
        <v>48</v>
      </c>
    </row>
    <row r="9" spans="3:8" ht="12.75">
      <c r="C9" s="82" t="s">
        <v>9</v>
      </c>
      <c r="D9" s="83"/>
      <c r="E9" s="25">
        <v>250</v>
      </c>
      <c r="G9" s="26" t="s">
        <v>0</v>
      </c>
      <c r="H9" s="25">
        <v>14</v>
      </c>
    </row>
    <row r="10" spans="3:8" ht="12.75">
      <c r="C10" s="82" t="s">
        <v>29</v>
      </c>
      <c r="D10" s="83"/>
      <c r="E10" s="27">
        <v>0.0026620370370370374</v>
      </c>
      <c r="G10" s="26" t="s">
        <v>4</v>
      </c>
      <c r="H10" s="28">
        <f>H8/H9*EffectiveWheelSize</f>
        <v>92.57142857142857</v>
      </c>
    </row>
    <row r="11" spans="3:8" ht="12.75">
      <c r="C11" s="82" t="s">
        <v>11</v>
      </c>
      <c r="D11" s="83"/>
      <c r="E11" s="29">
        <f>E8/E9</f>
        <v>12</v>
      </c>
      <c r="G11" s="26" t="s">
        <v>15</v>
      </c>
      <c r="H11" s="29">
        <f>H10*pi</f>
        <v>290.821719924</v>
      </c>
    </row>
    <row r="12" spans="3:8" ht="13.5" thickBot="1">
      <c r="C12" s="78" t="s">
        <v>10</v>
      </c>
      <c r="D12" s="79"/>
      <c r="E12" s="30">
        <v>5.7870370370370366E-05</v>
      </c>
      <c r="G12" s="31" t="s">
        <v>16</v>
      </c>
      <c r="H12" s="32">
        <f>E8/H11/0.0254</f>
        <v>406.12591195505627</v>
      </c>
    </row>
    <row r="13" spans="7:8" ht="13.5" thickTop="1">
      <c r="G13" s="33"/>
      <c r="H13" s="33"/>
    </row>
    <row r="14" ht="13.5" thickBot="1"/>
    <row r="15" spans="2:9" ht="13.5" thickTop="1">
      <c r="B15" s="24" t="s">
        <v>12</v>
      </c>
      <c r="C15" s="34">
        <f>desiredTime-TIMEVALUE("00:00:10")</f>
        <v>0.0025462962962962965</v>
      </c>
      <c r="E15" s="24" t="s">
        <v>12</v>
      </c>
      <c r="F15" s="34">
        <f>desiredTime</f>
        <v>0.0026620370370370374</v>
      </c>
      <c r="H15" s="24" t="s">
        <v>12</v>
      </c>
      <c r="I15" s="34">
        <f>desiredTime+TIMEVALUE("00:00:10")</f>
        <v>0.0027777777777777783</v>
      </c>
    </row>
    <row r="16" spans="2:9" ht="12.75">
      <c r="B16" s="26" t="s">
        <v>14</v>
      </c>
      <c r="C16" s="35">
        <f>(C15-$E$12)/$E$11</f>
        <v>0.00020736882716049384</v>
      </c>
      <c r="E16" s="26" t="s">
        <v>14</v>
      </c>
      <c r="F16" s="35">
        <f>(F15-$E$12)/$E$11</f>
        <v>0.0002170138888888889</v>
      </c>
      <c r="H16" s="26" t="s">
        <v>14</v>
      </c>
      <c r="I16" s="35">
        <f>(I15-$E$12)/$E$11</f>
        <v>0.000226658950617284</v>
      </c>
    </row>
    <row r="17" spans="2:9" ht="13.5" thickBot="1">
      <c r="B17" s="31" t="s">
        <v>8</v>
      </c>
      <c r="C17" s="36">
        <f>$H$12/C15/1440</f>
        <v>110.76161235137897</v>
      </c>
      <c r="E17" s="31" t="s">
        <v>8</v>
      </c>
      <c r="F17" s="36">
        <f>$H$12/F15/1440</f>
        <v>105.94589007523206</v>
      </c>
      <c r="H17" s="31" t="s">
        <v>8</v>
      </c>
      <c r="I17" s="36">
        <f>$H$12/I15/1440</f>
        <v>101.53147798876404</v>
      </c>
    </row>
    <row r="18" ht="13.5" thickTop="1"/>
    <row r="19" spans="2:9" ht="12.75">
      <c r="B19" s="37">
        <f>IF($E11-1,$E11-1)</f>
        <v>11</v>
      </c>
      <c r="C19" s="38">
        <f>C$16+$E$12</f>
        <v>0.0002652391975308642</v>
      </c>
      <c r="E19" s="37">
        <f>IF($E11-1,$E11-1)</f>
        <v>11</v>
      </c>
      <c r="F19" s="38">
        <f>F16+$E$12</f>
        <v>0.0002748842592592593</v>
      </c>
      <c r="H19" s="37">
        <f>IF($E11-1,$E11-1)</f>
        <v>11</v>
      </c>
      <c r="I19" s="38">
        <f>I$16+$E$12</f>
        <v>0.00028452932098765437</v>
      </c>
    </row>
    <row r="20" spans="2:9" ht="12.75">
      <c r="B20" s="37">
        <f aca="true" t="shared" si="0" ref="B20:B46">IF(B19="","",IF(B19-1&gt;0,B19-1,""))</f>
        <v>10</v>
      </c>
      <c r="C20" s="38">
        <f>IF(C19="","",IF(C19+C$16&gt;C$15,"",C19+C$16))</f>
        <v>0.000472608024691358</v>
      </c>
      <c r="E20" s="37">
        <f aca="true" t="shared" si="1" ref="E20:E30">IF(E19="","",IF(E19-1&gt;0,E19-1,""))</f>
        <v>10</v>
      </c>
      <c r="F20" s="38">
        <f aca="true" t="shared" si="2" ref="F20:F30">IF(F19="","",IF(F19+$F$16&gt;$F$15,"",F19+$F$16))</f>
        <v>0.0004918981481481482</v>
      </c>
      <c r="H20" s="37">
        <f aca="true" t="shared" si="3" ref="H20:H46">IF(H19="","",IF(H19-1&gt;0,H19-1,""))</f>
        <v>10</v>
      </c>
      <c r="I20" s="38">
        <f>IF(I19="","",IF(I19+I$16&gt;I$15,"",I19+I$16))</f>
        <v>0.0005111882716049384</v>
      </c>
    </row>
    <row r="21" spans="2:9" ht="12.75">
      <c r="B21" s="37">
        <f t="shared" si="0"/>
        <v>9</v>
      </c>
      <c r="C21" s="38">
        <f aca="true" t="shared" si="4" ref="C21:C46">IF(C20="","",IF(C20+C$16&gt;C$15,"",C20+C$16))</f>
        <v>0.0006799768518518519</v>
      </c>
      <c r="E21" s="37">
        <f t="shared" si="1"/>
        <v>9</v>
      </c>
      <c r="F21" s="38">
        <f t="shared" si="2"/>
        <v>0.0007089120370370371</v>
      </c>
      <c r="H21" s="37">
        <f t="shared" si="3"/>
        <v>9</v>
      </c>
      <c r="I21" s="38">
        <f aca="true" t="shared" si="5" ref="I21:I46">IF(I20="","",IF(I20+I$16&gt;I$15,"",I20+I$16))</f>
        <v>0.0007378472222222224</v>
      </c>
    </row>
    <row r="22" spans="2:9" ht="12.75">
      <c r="B22" s="37">
        <f t="shared" si="0"/>
        <v>8</v>
      </c>
      <c r="C22" s="38">
        <f t="shared" si="4"/>
        <v>0.0008873456790123457</v>
      </c>
      <c r="E22" s="37">
        <f t="shared" si="1"/>
        <v>8</v>
      </c>
      <c r="F22" s="38">
        <f t="shared" si="2"/>
        <v>0.000925925925925926</v>
      </c>
      <c r="H22" s="37">
        <f t="shared" si="3"/>
        <v>8</v>
      </c>
      <c r="I22" s="38">
        <f t="shared" si="5"/>
        <v>0.0009645061728395064</v>
      </c>
    </row>
    <row r="23" spans="2:9" ht="12.75">
      <c r="B23" s="37">
        <f t="shared" si="0"/>
        <v>7</v>
      </c>
      <c r="C23" s="38">
        <f t="shared" si="4"/>
        <v>0.0010947145061728394</v>
      </c>
      <c r="E23" s="37">
        <f t="shared" si="1"/>
        <v>7</v>
      </c>
      <c r="F23" s="38">
        <f t="shared" si="2"/>
        <v>0.001142939814814815</v>
      </c>
      <c r="H23" s="37">
        <f t="shared" si="3"/>
        <v>7</v>
      </c>
      <c r="I23" s="38">
        <f t="shared" si="5"/>
        <v>0.0011911651234567905</v>
      </c>
    </row>
    <row r="24" spans="2:9" ht="12.75">
      <c r="B24" s="37">
        <f t="shared" si="0"/>
        <v>6</v>
      </c>
      <c r="C24" s="38">
        <f t="shared" si="4"/>
        <v>0.0013020833333333333</v>
      </c>
      <c r="E24" s="37">
        <f t="shared" si="1"/>
        <v>6</v>
      </c>
      <c r="F24" s="38">
        <f t="shared" si="2"/>
        <v>0.001359953703703704</v>
      </c>
      <c r="H24" s="37">
        <f t="shared" si="3"/>
        <v>6</v>
      </c>
      <c r="I24" s="38">
        <f t="shared" si="5"/>
        <v>0.0014178240740740744</v>
      </c>
    </row>
    <row r="25" spans="2:9" ht="12.75">
      <c r="B25" s="37">
        <f t="shared" si="0"/>
        <v>5</v>
      </c>
      <c r="C25" s="38">
        <f t="shared" si="4"/>
        <v>0.001509452160493827</v>
      </c>
      <c r="E25" s="37">
        <f t="shared" si="1"/>
        <v>5</v>
      </c>
      <c r="F25" s="38">
        <f t="shared" si="2"/>
        <v>0.001576967592592593</v>
      </c>
      <c r="H25" s="37">
        <f t="shared" si="3"/>
        <v>5</v>
      </c>
      <c r="I25" s="38">
        <f t="shared" si="5"/>
        <v>0.0016444830246913583</v>
      </c>
    </row>
    <row r="26" spans="2:9" ht="12.75">
      <c r="B26" s="37">
        <f t="shared" si="0"/>
        <v>4</v>
      </c>
      <c r="C26" s="38">
        <f t="shared" si="4"/>
        <v>0.001716820987654321</v>
      </c>
      <c r="E26" s="37">
        <f t="shared" si="1"/>
        <v>4</v>
      </c>
      <c r="F26" s="38">
        <f t="shared" si="2"/>
        <v>0.001793981481481482</v>
      </c>
      <c r="H26" s="37">
        <f t="shared" si="3"/>
        <v>4</v>
      </c>
      <c r="I26" s="38">
        <f t="shared" si="5"/>
        <v>0.0018711419753086422</v>
      </c>
    </row>
    <row r="27" spans="2:9" ht="12.75">
      <c r="B27" s="37">
        <f t="shared" si="0"/>
        <v>3</v>
      </c>
      <c r="C27" s="38">
        <f t="shared" si="4"/>
        <v>0.0019241898148148148</v>
      </c>
      <c r="E27" s="37">
        <f t="shared" si="1"/>
        <v>3</v>
      </c>
      <c r="F27" s="38">
        <f t="shared" si="2"/>
        <v>0.002010995370370371</v>
      </c>
      <c r="H27" s="37">
        <f t="shared" si="3"/>
        <v>3</v>
      </c>
      <c r="I27" s="38">
        <f t="shared" si="5"/>
        <v>0.002097800925925926</v>
      </c>
    </row>
    <row r="28" spans="2:9" ht="12.75">
      <c r="B28" s="37">
        <f t="shared" si="0"/>
        <v>2</v>
      </c>
      <c r="C28" s="38">
        <f t="shared" si="4"/>
        <v>0.0021315586419753084</v>
      </c>
      <c r="E28" s="37">
        <f t="shared" si="1"/>
        <v>2</v>
      </c>
      <c r="F28" s="38">
        <f t="shared" si="2"/>
        <v>0.00222800925925926</v>
      </c>
      <c r="H28" s="37">
        <f t="shared" si="3"/>
        <v>2</v>
      </c>
      <c r="I28" s="38">
        <f t="shared" si="5"/>
        <v>0.00232445987654321</v>
      </c>
    </row>
    <row r="29" spans="2:9" ht="12.75">
      <c r="B29" s="37">
        <f t="shared" si="0"/>
        <v>1</v>
      </c>
      <c r="C29" s="38">
        <f t="shared" si="4"/>
        <v>0.0023389274691358024</v>
      </c>
      <c r="E29" s="37">
        <f t="shared" si="1"/>
        <v>1</v>
      </c>
      <c r="F29" s="38">
        <f t="shared" si="2"/>
        <v>0.002445023148148149</v>
      </c>
      <c r="H29" s="37">
        <f t="shared" si="3"/>
        <v>1</v>
      </c>
      <c r="I29" s="38">
        <f t="shared" si="5"/>
        <v>0.002551118827160494</v>
      </c>
    </row>
    <row r="30" spans="2:9" ht="12.75">
      <c r="B30" s="37">
        <f t="shared" si="0"/>
      </c>
      <c r="C30" s="38">
        <f t="shared" si="4"/>
        <v>0.0025462962962962965</v>
      </c>
      <c r="E30" s="37">
        <f t="shared" si="1"/>
      </c>
      <c r="F30" s="38">
        <f t="shared" si="2"/>
        <v>0.002662037037037038</v>
      </c>
      <c r="H30" s="37">
        <f t="shared" si="3"/>
      </c>
      <c r="I30" s="38">
        <f t="shared" si="5"/>
        <v>0.002777777777777778</v>
      </c>
    </row>
    <row r="31" spans="2:9" ht="12.75">
      <c r="B31" s="37">
        <f t="shared" si="0"/>
      </c>
      <c r="C31" s="38">
        <f t="shared" si="4"/>
      </c>
      <c r="E31" s="37">
        <f aca="true" t="shared" si="6" ref="E31:E46">IF(E30="","",IF(E30-1&gt;0,E30-1,""))</f>
      </c>
      <c r="F31" s="38">
        <f aca="true" t="shared" si="7" ref="F31:F46">IF(F30="","",IF(F30+$F$16&gt;$F$15,"",F30+$F$16))</f>
      </c>
      <c r="H31" s="37">
        <f t="shared" si="3"/>
      </c>
      <c r="I31" s="38">
        <f t="shared" si="5"/>
      </c>
    </row>
    <row r="32" spans="2:9" ht="12.75">
      <c r="B32" s="37">
        <f t="shared" si="0"/>
      </c>
      <c r="C32" s="38">
        <f t="shared" si="4"/>
      </c>
      <c r="E32" s="37">
        <f t="shared" si="6"/>
      </c>
      <c r="F32" s="38">
        <f t="shared" si="7"/>
      </c>
      <c r="G32" s="33"/>
      <c r="H32" s="37">
        <f t="shared" si="3"/>
      </c>
      <c r="I32" s="38">
        <f t="shared" si="5"/>
      </c>
    </row>
    <row r="33" spans="2:9" ht="12.75">
      <c r="B33" s="37">
        <f t="shared" si="0"/>
      </c>
      <c r="C33" s="38">
        <f t="shared" si="4"/>
      </c>
      <c r="E33" s="37">
        <f t="shared" si="6"/>
      </c>
      <c r="F33" s="38">
        <f t="shared" si="7"/>
      </c>
      <c r="H33" s="37">
        <f t="shared" si="3"/>
      </c>
      <c r="I33" s="38">
        <f t="shared" si="5"/>
      </c>
    </row>
    <row r="34" spans="2:9" ht="12.75">
      <c r="B34" s="37">
        <f t="shared" si="0"/>
      </c>
      <c r="C34" s="38">
        <f t="shared" si="4"/>
      </c>
      <c r="E34" s="37">
        <f t="shared" si="6"/>
      </c>
      <c r="F34" s="38">
        <f t="shared" si="7"/>
      </c>
      <c r="H34" s="37">
        <f t="shared" si="3"/>
      </c>
      <c r="I34" s="38">
        <f t="shared" si="5"/>
      </c>
    </row>
    <row r="35" spans="2:9" ht="12.75">
      <c r="B35" s="37">
        <f t="shared" si="0"/>
      </c>
      <c r="C35" s="38">
        <f t="shared" si="4"/>
      </c>
      <c r="E35" s="37">
        <f t="shared" si="6"/>
      </c>
      <c r="F35" s="38">
        <f t="shared" si="7"/>
      </c>
      <c r="H35" s="37">
        <f t="shared" si="3"/>
      </c>
      <c r="I35" s="38">
        <f t="shared" si="5"/>
      </c>
    </row>
    <row r="36" spans="2:9" ht="12.75">
      <c r="B36" s="37">
        <f t="shared" si="0"/>
      </c>
      <c r="C36" s="38">
        <f t="shared" si="4"/>
      </c>
      <c r="E36" s="37">
        <f t="shared" si="6"/>
      </c>
      <c r="F36" s="38">
        <f t="shared" si="7"/>
      </c>
      <c r="H36" s="37">
        <f t="shared" si="3"/>
      </c>
      <c r="I36" s="38">
        <f t="shared" si="5"/>
      </c>
    </row>
    <row r="37" spans="2:9" ht="12.75">
      <c r="B37" s="37">
        <f t="shared" si="0"/>
      </c>
      <c r="C37" s="38">
        <f t="shared" si="4"/>
      </c>
      <c r="E37" s="37">
        <f t="shared" si="6"/>
      </c>
      <c r="F37" s="38">
        <f t="shared" si="7"/>
      </c>
      <c r="H37" s="37">
        <f t="shared" si="3"/>
      </c>
      <c r="I37" s="38">
        <f t="shared" si="5"/>
      </c>
    </row>
    <row r="38" spans="2:9" ht="12.75">
      <c r="B38" s="37">
        <f t="shared" si="0"/>
      </c>
      <c r="C38" s="38">
        <f t="shared" si="4"/>
      </c>
      <c r="E38" s="37">
        <f t="shared" si="6"/>
      </c>
      <c r="F38" s="38">
        <f t="shared" si="7"/>
      </c>
      <c r="H38" s="37">
        <f t="shared" si="3"/>
      </c>
      <c r="I38" s="38">
        <f t="shared" si="5"/>
      </c>
    </row>
    <row r="39" spans="2:9" ht="12.75">
      <c r="B39" s="37">
        <f t="shared" si="0"/>
      </c>
      <c r="C39" s="38">
        <f t="shared" si="4"/>
      </c>
      <c r="E39" s="37">
        <f t="shared" si="6"/>
      </c>
      <c r="F39" s="38">
        <f t="shared" si="7"/>
      </c>
      <c r="H39" s="37">
        <f t="shared" si="3"/>
      </c>
      <c r="I39" s="38">
        <f t="shared" si="5"/>
      </c>
    </row>
    <row r="40" spans="2:9" ht="12.75">
      <c r="B40" s="37">
        <f t="shared" si="0"/>
      </c>
      <c r="C40" s="38">
        <f t="shared" si="4"/>
      </c>
      <c r="E40" s="37">
        <f t="shared" si="6"/>
      </c>
      <c r="F40" s="38">
        <f t="shared" si="7"/>
      </c>
      <c r="H40" s="37">
        <f t="shared" si="3"/>
      </c>
      <c r="I40" s="38">
        <f t="shared" si="5"/>
      </c>
    </row>
    <row r="41" spans="2:9" ht="12.75">
      <c r="B41" s="37">
        <f t="shared" si="0"/>
      </c>
      <c r="C41" s="38">
        <f t="shared" si="4"/>
      </c>
      <c r="E41" s="37">
        <f t="shared" si="6"/>
      </c>
      <c r="F41" s="38">
        <f t="shared" si="7"/>
      </c>
      <c r="H41" s="37">
        <f t="shared" si="3"/>
      </c>
      <c r="I41" s="38">
        <f t="shared" si="5"/>
      </c>
    </row>
    <row r="42" spans="2:9" ht="12.75">
      <c r="B42" s="37">
        <f t="shared" si="0"/>
      </c>
      <c r="C42" s="38">
        <f t="shared" si="4"/>
      </c>
      <c r="E42" s="37">
        <f t="shared" si="6"/>
      </c>
      <c r="F42" s="38">
        <f t="shared" si="7"/>
      </c>
      <c r="H42" s="37">
        <f t="shared" si="3"/>
      </c>
      <c r="I42" s="38">
        <f t="shared" si="5"/>
      </c>
    </row>
    <row r="43" spans="2:9" ht="12.75">
      <c r="B43" s="37">
        <f t="shared" si="0"/>
      </c>
      <c r="C43" s="38">
        <f t="shared" si="4"/>
      </c>
      <c r="E43" s="37">
        <f t="shared" si="6"/>
      </c>
      <c r="F43" s="38">
        <f t="shared" si="7"/>
      </c>
      <c r="H43" s="37">
        <f t="shared" si="3"/>
      </c>
      <c r="I43" s="38">
        <f t="shared" si="5"/>
      </c>
    </row>
    <row r="44" spans="2:9" ht="12.75">
      <c r="B44" s="37">
        <f t="shared" si="0"/>
      </c>
      <c r="C44" s="38">
        <f t="shared" si="4"/>
      </c>
      <c r="E44" s="37">
        <f t="shared" si="6"/>
      </c>
      <c r="F44" s="38">
        <f t="shared" si="7"/>
      </c>
      <c r="H44" s="37">
        <f t="shared" si="3"/>
      </c>
      <c r="I44" s="38">
        <f t="shared" si="5"/>
      </c>
    </row>
    <row r="45" spans="2:9" ht="12.75">
      <c r="B45" s="37">
        <f t="shared" si="0"/>
      </c>
      <c r="C45" s="38">
        <f t="shared" si="4"/>
      </c>
      <c r="E45" s="37">
        <f t="shared" si="6"/>
      </c>
      <c r="F45" s="38">
        <f t="shared" si="7"/>
      </c>
      <c r="H45" s="37">
        <f t="shared" si="3"/>
      </c>
      <c r="I45" s="38">
        <f t="shared" si="5"/>
      </c>
    </row>
    <row r="46" spans="2:9" ht="12.75">
      <c r="B46" s="37">
        <f t="shared" si="0"/>
      </c>
      <c r="C46" s="38">
        <f t="shared" si="4"/>
      </c>
      <c r="E46" s="37">
        <f t="shared" si="6"/>
      </c>
      <c r="F46" s="38">
        <f t="shared" si="7"/>
      </c>
      <c r="H46" s="37">
        <f t="shared" si="3"/>
      </c>
      <c r="I46" s="38">
        <f t="shared" si="5"/>
      </c>
    </row>
    <row r="47" spans="2:9" ht="12.75">
      <c r="B47" s="37">
        <f aca="true" t="shared" si="8" ref="B47:B56">IF(B46="","",IF(B46-1&gt;0,B46-1,""))</f>
      </c>
      <c r="C47" s="38">
        <f aca="true" t="shared" si="9" ref="C47:C56">IF(C46="","",IF(C46+C$16&gt;C$15,"",C46+C$16))</f>
      </c>
      <c r="E47" s="37">
        <f aca="true" t="shared" si="10" ref="E47:E56">IF(E46="","",IF(E46-1&gt;0,E46-1,""))</f>
      </c>
      <c r="F47" s="38">
        <f aca="true" t="shared" si="11" ref="F47:F56">IF(F46="","",IF(F46+$F$16&gt;$F$15,"",F46+$F$16))</f>
      </c>
      <c r="H47" s="37">
        <f aca="true" t="shared" si="12" ref="H47:H56">IF(H46="","",IF(H46-1&gt;0,H46-1,""))</f>
      </c>
      <c r="I47" s="38">
        <f aca="true" t="shared" si="13" ref="I47:I56">IF(I46="","",IF(I46+I$16&gt;I$15,"",I46+I$16))</f>
      </c>
    </row>
    <row r="48" spans="2:9" ht="12.75">
      <c r="B48" s="37">
        <f t="shared" si="8"/>
      </c>
      <c r="C48" s="38">
        <f t="shared" si="9"/>
      </c>
      <c r="E48" s="37">
        <f t="shared" si="10"/>
      </c>
      <c r="F48" s="38">
        <f t="shared" si="11"/>
      </c>
      <c r="H48" s="37">
        <f t="shared" si="12"/>
      </c>
      <c r="I48" s="38">
        <f t="shared" si="13"/>
      </c>
    </row>
    <row r="49" spans="2:9" ht="12.75">
      <c r="B49" s="37">
        <f t="shared" si="8"/>
      </c>
      <c r="C49" s="38">
        <f t="shared" si="9"/>
      </c>
      <c r="E49" s="37">
        <f t="shared" si="10"/>
      </c>
      <c r="F49" s="38">
        <f t="shared" si="11"/>
      </c>
      <c r="H49" s="37">
        <f t="shared" si="12"/>
      </c>
      <c r="I49" s="38">
        <f t="shared" si="13"/>
      </c>
    </row>
    <row r="50" spans="2:9" ht="12.75">
      <c r="B50" s="37">
        <f t="shared" si="8"/>
      </c>
      <c r="C50" s="38">
        <f t="shared" si="9"/>
      </c>
      <c r="E50" s="37">
        <f t="shared" si="10"/>
      </c>
      <c r="F50" s="38">
        <f t="shared" si="11"/>
      </c>
      <c r="H50" s="37">
        <f t="shared" si="12"/>
      </c>
      <c r="I50" s="38">
        <f t="shared" si="13"/>
      </c>
    </row>
    <row r="51" spans="2:9" ht="12.75">
      <c r="B51" s="37">
        <f t="shared" si="8"/>
      </c>
      <c r="C51" s="38">
        <f t="shared" si="9"/>
      </c>
      <c r="E51" s="37">
        <f t="shared" si="10"/>
      </c>
      <c r="F51" s="38">
        <f t="shared" si="11"/>
      </c>
      <c r="H51" s="37">
        <f t="shared" si="12"/>
      </c>
      <c r="I51" s="38">
        <f t="shared" si="13"/>
      </c>
    </row>
    <row r="52" spans="2:9" ht="12.75">
      <c r="B52" s="37">
        <f t="shared" si="8"/>
      </c>
      <c r="C52" s="38">
        <f t="shared" si="9"/>
      </c>
      <c r="E52" s="37">
        <f t="shared" si="10"/>
      </c>
      <c r="F52" s="38">
        <f t="shared" si="11"/>
      </c>
      <c r="H52" s="37">
        <f t="shared" si="12"/>
      </c>
      <c r="I52" s="38">
        <f t="shared" si="13"/>
      </c>
    </row>
    <row r="53" spans="2:9" ht="12.75">
      <c r="B53" s="37">
        <f t="shared" si="8"/>
      </c>
      <c r="C53" s="38">
        <f t="shared" si="9"/>
      </c>
      <c r="E53" s="37">
        <f t="shared" si="10"/>
      </c>
      <c r="F53" s="38">
        <f t="shared" si="11"/>
      </c>
      <c r="H53" s="37">
        <f t="shared" si="12"/>
      </c>
      <c r="I53" s="38">
        <f t="shared" si="13"/>
      </c>
    </row>
    <row r="54" spans="2:9" ht="12.75">
      <c r="B54" s="37">
        <f t="shared" si="8"/>
      </c>
      <c r="C54" s="38">
        <f t="shared" si="9"/>
      </c>
      <c r="E54" s="37">
        <f t="shared" si="10"/>
      </c>
      <c r="F54" s="38">
        <f t="shared" si="11"/>
      </c>
      <c r="H54" s="37">
        <f t="shared" si="12"/>
      </c>
      <c r="I54" s="38">
        <f t="shared" si="13"/>
      </c>
    </row>
    <row r="55" spans="2:9" ht="12.75">
      <c r="B55" s="37">
        <f t="shared" si="8"/>
      </c>
      <c r="C55" s="38">
        <f t="shared" si="9"/>
      </c>
      <c r="E55" s="37">
        <f t="shared" si="10"/>
      </c>
      <c r="F55" s="38">
        <f t="shared" si="11"/>
      </c>
      <c r="H55" s="37">
        <f t="shared" si="12"/>
      </c>
      <c r="I55" s="38">
        <f t="shared" si="13"/>
      </c>
    </row>
    <row r="56" spans="2:9" ht="12.75">
      <c r="B56" s="37">
        <f t="shared" si="8"/>
      </c>
      <c r="C56" s="38">
        <f t="shared" si="9"/>
      </c>
      <c r="E56" s="37">
        <f t="shared" si="10"/>
      </c>
      <c r="F56" s="38">
        <f t="shared" si="11"/>
      </c>
      <c r="H56" s="37">
        <f t="shared" si="12"/>
      </c>
      <c r="I56" s="38">
        <f t="shared" si="13"/>
      </c>
    </row>
    <row r="57" spans="2:9" ht="12.75">
      <c r="B57" s="37">
        <f>IF(B56="","",IF(B56-1&gt;0,B56-1,""))</f>
      </c>
      <c r="C57" s="38">
        <f>IF(C56="","",IF(C56+C$16&gt;C$15,"",C56+C$16))</f>
      </c>
      <c r="E57" s="37">
        <f>IF(E56="","",IF(E56-1&gt;0,E56-1,""))</f>
      </c>
      <c r="F57" s="38">
        <f>IF(F56="","",IF(F56+$F$16&gt;$F$15,"",F56+$F$16))</f>
      </c>
      <c r="H57" s="37">
        <f>IF(H56="","",IF(H56-1&gt;0,H56-1,""))</f>
      </c>
      <c r="I57" s="38">
        <f>IF(I56="","",IF(I56+I$16&gt;I$15,"",I56+I$16))</f>
      </c>
    </row>
    <row r="58" spans="2:9" ht="12.75">
      <c r="B58" s="37">
        <f>IF(B57="","",IF(B57-1&gt;0,B57-1,""))</f>
      </c>
      <c r="C58" s="38">
        <f>IF(C57="","",IF(C57+C$16&gt;C$15,"",C57+C$16))</f>
      </c>
      <c r="E58" s="37">
        <f>IF(E57="","",IF(E57-1&gt;0,E57-1,""))</f>
      </c>
      <c r="F58" s="38">
        <f>IF(F57="","",IF(F57+$F$16&gt;$F$15,"",F57+$F$16))</f>
      </c>
      <c r="H58" s="37">
        <f>IF(H57="","",IF(H57-1&gt;0,H57-1,""))</f>
      </c>
      <c r="I58" s="38">
        <f>IF(I57="","",IF(I57+I$16&gt;I$15,"",I57+I$16))</f>
      </c>
    </row>
  </sheetData>
  <sheetProtection password="9867" sheet="1" objects="1" scenarios="1"/>
  <mergeCells count="7">
    <mergeCell ref="B2:I2"/>
    <mergeCell ref="C4:H6"/>
    <mergeCell ref="C12:D12"/>
    <mergeCell ref="C8:D8"/>
    <mergeCell ref="C9:D9"/>
    <mergeCell ref="C10:D10"/>
    <mergeCell ref="C11:D11"/>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FGF Web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jsp</dc:creator>
  <cp:keywords/>
  <dc:description/>
  <cp:lastModifiedBy>Ballentyne</cp:lastModifiedBy>
  <cp:lastPrinted>2002-03-17T17:56:22Z</cp:lastPrinted>
  <dcterms:created xsi:type="dcterms:W3CDTF">2002-03-16T18:30:51Z</dcterms:created>
  <dcterms:modified xsi:type="dcterms:W3CDTF">2004-10-05T07:38:19Z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